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480" activeTab="0"/>
  </bookViews>
  <sheets>
    <sheet name="Tuyère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<sst xmlns="http://schemas.openxmlformats.org/spreadsheetml/2006/main" count="64" uniqueCount="42">
  <si>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mm</t>
  </si>
  <si>
    <t>mm2</t>
  </si>
  <si>
    <t>°</t>
  </si>
  <si>
    <t>Diamètre corps</t>
  </si>
  <si>
    <t>Diamètre rotor</t>
  </si>
  <si>
    <t>Diamètre Moteur</t>
  </si>
  <si>
    <t>Section</t>
  </si>
  <si>
    <t>Surface balayée par les pales</t>
  </si>
  <si>
    <t xml:space="preserve">Sortie tuyère en % </t>
  </si>
  <si>
    <t>Section sortie tuyère</t>
  </si>
  <si>
    <t>Notice : Saisir les cases vertes. Résultats calcul en cases bleues</t>
  </si>
  <si>
    <t>Diamètre sortie tuyère</t>
  </si>
  <si>
    <t>EDF 64</t>
  </si>
  <si>
    <t>Calcul du cône de tuyère</t>
  </si>
  <si>
    <t>Diamètre entrée</t>
  </si>
  <si>
    <t>Diamètre sortie</t>
  </si>
  <si>
    <t>Proposition</t>
  </si>
  <si>
    <t>Angle de réduction</t>
  </si>
  <si>
    <t>Longueur tuyère</t>
  </si>
  <si>
    <t>Commentaires</t>
  </si>
  <si>
    <t>Prendre en compte épaisseur matériau</t>
  </si>
  <si>
    <t>Hauteur grand cône</t>
  </si>
  <si>
    <t>Tuyère = grand cône - petit cône</t>
  </si>
  <si>
    <t>Voir figure ci-dessous</t>
  </si>
  <si>
    <t>"a1" grand cône</t>
  </si>
  <si>
    <t>"a2" petit cône</t>
  </si>
  <si>
    <t>a1 - a2</t>
  </si>
  <si>
    <t>Angles 1 et 2 (r/a x 360)</t>
  </si>
  <si>
    <t>Obligatoirement égaux</t>
  </si>
  <si>
    <t>Calcul du développé d'une tuyère</t>
  </si>
  <si>
    <t>Modèle turbine :</t>
  </si>
  <si>
    <t>Tracé :</t>
  </si>
  <si>
    <t>Rayon arc "grand cône"</t>
  </si>
  <si>
    <t>Rayon arc "petit cône"</t>
  </si>
  <si>
    <t>Tracer à la règle 2 cotés "a" à partir du sommet O</t>
  </si>
  <si>
    <t>Angle entre les 2 cotés</t>
  </si>
  <si>
    <t>Tracer 2 arcs de cercle à partir du sommet O</t>
  </si>
  <si>
    <t>en intersection avec les arcs de cercles</t>
  </si>
  <si>
    <t>entre 80% et 99%</t>
  </si>
  <si>
    <t>Différence des 2 cônes</t>
  </si>
  <si>
    <t>Ne pas trop resserrer (3° à 8° ?)</t>
  </si>
  <si>
    <t>www.wp.thyzoon.fr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</si>
</sst>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174" fontId="0" fillId="34" borderId="13" xfId="0" applyNumberFormat="1" applyFill="1" applyBorder="1" applyAlignment="1">
      <alignment horizontal="center"/>
    </xf>
    <xf numFmtId="174" fontId="0" fillId="34" borderId="10" xfId="0" applyNumberFormat="1" applyFill="1" applyBorder="1" applyAlignment="1">
      <alignment horizontal="center"/>
    </xf>
    <xf numFmtId="174" fontId="0" fillId="34" borderId="12" xfId="0" applyNumberFormat="1" applyFill="1" applyBorder="1" applyAlignment="1">
      <alignment horizontal="center"/>
    </xf>
    <xf numFmtId="9" fontId="0" fillId="33" borderId="13" xfId="52" applyFont="1" applyFill="1" applyBorder="1" applyAlignment="1">
      <alignment horizontal="center"/>
    </xf>
    <xf numFmtId="9" fontId="2" fillId="33" borderId="13" xfId="52" applyFont="1" applyFill="1" applyBorder="1" applyAlignment="1">
      <alignment horizontal="center"/>
    </xf>
    <xf numFmtId="14" fontId="0" fillId="0" borderId="0" xfId="0" applyNumberFormat="1" applyAlignment="1">
      <alignment/>
    </xf>
    <xf numFmtId="174" fontId="0" fillId="34" borderId="11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35" borderId="0" xfId="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2" fillId="0" borderId="0" xfId="0" applyFont="1" applyFill="1" applyBorder="1" applyAlignment="1" quotePrefix="1">
      <alignment/>
    </xf>
    <xf numFmtId="0" fontId="5" fillId="0" borderId="0" xfId="0" applyFont="1" applyAlignment="1">
      <alignment/>
    </xf>
    <xf numFmtId="0" fontId="6" fillId="0" borderId="0" xfId="44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1219200</xdr:colOff>
      <xdr:row>37</xdr:row>
      <xdr:rowOff>38100</xdr:rowOff>
    </xdr:from>
    <xdr:to>
      <xdr:col>5</xdr:col>
      <xdr:colOff>323850</xdr:colOff>
      <xdr:row>48</xdr:row>
      <xdr:rowOff>152400</xdr:rowOff>
    </xdr:to>
    <xdr:pic>
      <xdr:nvPicPr>
        <xdr:cNvPr id="1" name="Picture 1" descr="https://upload.wikimedia.org/wikipedia/commons/thumb/f/ff/ConeDev.svg/350px-ConeDev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7096125"/>
          <a:ext cx="33337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38</xdr:row>
      <xdr:rowOff>9525</xdr:rowOff>
    </xdr:from>
    <xdr:to>
      <xdr:col>4</xdr:col>
      <xdr:colOff>428625</xdr:colOff>
      <xdr:row>39</xdr:row>
      <xdr:rowOff>19050</xdr:rowOff>
    </xdr:to>
    <xdr:pic>
      <xdr:nvPicPr>
        <xdr:cNvPr id="2" name="Picture 2" descr="a=\sqrt{r^2+h^2}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7258050"/>
          <a:ext cx="1085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p.thyzoon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F2" sqref="F2"/>
    </sheetView>
  </sheetViews>
  <sheetFormatPr defaultColWidth="11.421875" defaultRowHeight="15"/>
  <cols>
    <col min="1" max="1" width="27.140625" style="0" customWidth="1"/>
    <col min="2" max="2" width="11.421875" style="1" customWidth="1"/>
    <col min="3" max="3" width="6.7109375" style="0" customWidth="1"/>
    <col min="5" max="5" width="6.7109375" style="0" customWidth="1"/>
    <col min="6" max="6" width="37.28125" style="1" customWidth="1"/>
    <col min="7" max="7" width="0.85546875" style="1" customWidth="1"/>
    <col min="9" max="9" width="18.57421875" style="0" customWidth="1"/>
    <col min="10" max="10" width="18.57421875" style="1" customWidth="1"/>
    <col min="11" max="11" width="11.421875" style="1" customWidth="1"/>
  </cols>
  <sheetData>
    <row r="1" spans="1:6" ht="15.75">
      <c r="A1" s="27" t="s">
        <v>29</v>
      </c>
      <c r="F1" s="28" t="s">
        <v>41</v>
      </c>
    </row>
    <row r="3" spans="1:4" ht="15">
      <c r="A3" s="6" t="s">
        <v>30</v>
      </c>
      <c r="B3" s="16" t="s">
        <v>12</v>
      </c>
      <c r="D3" s="17">
        <v>41043</v>
      </c>
    </row>
    <row r="4" ht="15">
      <c r="A4" s="6"/>
    </row>
    <row r="5" ht="15">
      <c r="A5" s="11" t="s">
        <v>10</v>
      </c>
    </row>
    <row r="7" spans="1:6" ht="15">
      <c r="A7" s="23"/>
      <c r="B7" s="22"/>
      <c r="C7" s="23"/>
      <c r="D7" s="25" t="s">
        <v>6</v>
      </c>
      <c r="E7" s="23"/>
      <c r="F7" s="25" t="s">
        <v>19</v>
      </c>
    </row>
    <row r="8" spans="1:11" ht="15">
      <c r="A8" s="6" t="s">
        <v>3</v>
      </c>
      <c r="B8" s="7">
        <v>64</v>
      </c>
      <c r="C8" t="s">
        <v>0</v>
      </c>
      <c r="K8" s="3"/>
    </row>
    <row r="9" spans="1:11" ht="15">
      <c r="A9" s="6" t="s">
        <v>4</v>
      </c>
      <c r="B9" s="8">
        <v>63.5</v>
      </c>
      <c r="C9" t="s">
        <v>0</v>
      </c>
      <c r="D9" s="13">
        <f>PI()*B9^2/4</f>
        <v>3166.9217443593607</v>
      </c>
      <c r="E9" t="s">
        <v>1</v>
      </c>
      <c r="K9" s="3"/>
    </row>
    <row r="10" spans="1:5" ht="15">
      <c r="A10" s="6" t="s">
        <v>5</v>
      </c>
      <c r="B10" s="9">
        <v>26</v>
      </c>
      <c r="C10" t="s">
        <v>0</v>
      </c>
      <c r="D10" s="14">
        <f>PI()*B10^2/4</f>
        <v>530.929158456675</v>
      </c>
      <c r="E10" t="s">
        <v>1</v>
      </c>
    </row>
    <row r="11" ht="15">
      <c r="K11" s="3"/>
    </row>
    <row r="12" spans="1:11" ht="15">
      <c r="A12" s="10" t="s">
        <v>7</v>
      </c>
      <c r="B12" s="12">
        <f>D9-D10</f>
        <v>2635.9925859026857</v>
      </c>
      <c r="C12" t="s">
        <v>1</v>
      </c>
      <c r="J12" s="4"/>
      <c r="K12" s="3"/>
    </row>
    <row r="13" spans="1:6" ht="15">
      <c r="A13" s="10" t="s">
        <v>8</v>
      </c>
      <c r="B13" s="15">
        <v>0.95</v>
      </c>
      <c r="F13" s="1" t="s">
        <v>38</v>
      </c>
    </row>
    <row r="14" spans="1:11" ht="15">
      <c r="A14" s="10" t="s">
        <v>9</v>
      </c>
      <c r="B14" s="12">
        <f>B13*B12</f>
        <v>2504.1929566075514</v>
      </c>
      <c r="C14" t="s">
        <v>1</v>
      </c>
      <c r="K14" s="3"/>
    </row>
    <row r="15" spans="1:3" ht="15">
      <c r="A15" s="10" t="s">
        <v>11</v>
      </c>
      <c r="B15" s="12">
        <f>SQRT(B14*4/PI())</f>
        <v>56.46625098233457</v>
      </c>
      <c r="C15" t="s">
        <v>0</v>
      </c>
    </row>
    <row r="17" spans="1:6" ht="15">
      <c r="A17" s="21" t="s">
        <v>13</v>
      </c>
      <c r="B17" s="22"/>
      <c r="C17" s="23"/>
      <c r="D17" s="24" t="s">
        <v>16</v>
      </c>
      <c r="E17" s="23"/>
      <c r="F17" s="22"/>
    </row>
    <row r="18" spans="1:11" ht="15">
      <c r="A18" s="10" t="s">
        <v>14</v>
      </c>
      <c r="B18" s="7">
        <v>65</v>
      </c>
      <c r="C18" t="s">
        <v>0</v>
      </c>
      <c r="D18" s="13">
        <f>B8+0.5</f>
        <v>64.5</v>
      </c>
      <c r="E18" t="s">
        <v>0</v>
      </c>
      <c r="F18" s="1" t="s">
        <v>20</v>
      </c>
      <c r="K18" s="3"/>
    </row>
    <row r="19" spans="1:5" ht="15">
      <c r="A19" s="10" t="s">
        <v>15</v>
      </c>
      <c r="B19" s="8">
        <v>56</v>
      </c>
      <c r="C19" t="s">
        <v>0</v>
      </c>
      <c r="D19" s="18">
        <f>B15</f>
        <v>56.46625098233457</v>
      </c>
      <c r="E19" t="s">
        <v>0</v>
      </c>
    </row>
    <row r="20" spans="1:7" ht="15">
      <c r="A20" s="10" t="s">
        <v>17</v>
      </c>
      <c r="B20" s="9">
        <v>4</v>
      </c>
      <c r="C20" t="s">
        <v>2</v>
      </c>
      <c r="D20" s="19">
        <v>4</v>
      </c>
      <c r="E20" t="s">
        <v>2</v>
      </c>
      <c r="F20" s="1" t="s">
        <v>40</v>
      </c>
      <c r="G20" s="20">
        <f>ATAN(B20*PI()/180)</f>
        <v>0.06970008029961325</v>
      </c>
    </row>
    <row r="21" ht="15">
      <c r="I21" s="1"/>
    </row>
    <row r="22" spans="1:10" ht="15">
      <c r="A22" s="10" t="s">
        <v>18</v>
      </c>
      <c r="B22" s="12">
        <f>(B18-B19)/G20/2</f>
        <v>64.56233594934567</v>
      </c>
      <c r="C22" t="s">
        <v>0</v>
      </c>
      <c r="I22" s="1"/>
      <c r="J22" s="5"/>
    </row>
    <row r="23" ht="15">
      <c r="F23" s="1" t="s">
        <v>22</v>
      </c>
    </row>
    <row r="24" spans="1:10" ht="15">
      <c r="A24" s="10" t="s">
        <v>21</v>
      </c>
      <c r="B24" s="13">
        <f>B18/2/G20</f>
        <v>466.2835374119409</v>
      </c>
      <c r="C24" t="s">
        <v>0</v>
      </c>
      <c r="J24" s="3"/>
    </row>
    <row r="25" spans="1:6" ht="15">
      <c r="A25" s="6" t="s">
        <v>24</v>
      </c>
      <c r="B25" s="18">
        <f>SQRT((B18/2)^2+B24^2)</f>
        <v>467.4147914448075</v>
      </c>
      <c r="C25" t="s">
        <v>0</v>
      </c>
      <c r="F25" s="1" t="s">
        <v>23</v>
      </c>
    </row>
    <row r="26" spans="1:14" ht="15">
      <c r="A26" s="6" t="s">
        <v>25</v>
      </c>
      <c r="B26" s="18">
        <f>SQRT((B19/2)^2+(B24-B22)^2)</f>
        <v>402.69582032168034</v>
      </c>
      <c r="C26" t="s">
        <v>0</v>
      </c>
      <c r="F26" s="1" t="s">
        <v>23</v>
      </c>
      <c r="I26" s="1"/>
      <c r="J26" s="3"/>
      <c r="M26" s="1"/>
      <c r="N26" s="2"/>
    </row>
    <row r="27" spans="1:14" ht="15">
      <c r="A27" s="26" t="s">
        <v>26</v>
      </c>
      <c r="B27" s="14">
        <f>B25-B26</f>
        <v>64.71897112312718</v>
      </c>
      <c r="C27" t="s">
        <v>0</v>
      </c>
      <c r="F27" s="1" t="s">
        <v>39</v>
      </c>
      <c r="I27" s="1"/>
      <c r="J27" s="3"/>
      <c r="M27" s="1"/>
      <c r="N27" s="2"/>
    </row>
    <row r="28" spans="9:10" ht="15">
      <c r="I28" s="1"/>
      <c r="J28" s="3"/>
    </row>
    <row r="29" spans="1:6" ht="15">
      <c r="A29" s="10" t="s">
        <v>27</v>
      </c>
      <c r="B29" s="12">
        <f>(B18/2)/B25*360</f>
        <v>25.03130028006728</v>
      </c>
      <c r="C29" t="s">
        <v>2</v>
      </c>
      <c r="D29" s="12">
        <f>(B19/2)/B26*360</f>
        <v>25.03130028006728</v>
      </c>
      <c r="E29" t="s">
        <v>2</v>
      </c>
      <c r="F29" s="1" t="s">
        <v>28</v>
      </c>
    </row>
    <row r="31" spans="1:6" ht="15">
      <c r="A31" s="24" t="s">
        <v>31</v>
      </c>
      <c r="B31" s="22"/>
      <c r="C31" s="23"/>
      <c r="D31" s="23"/>
      <c r="E31" s="23"/>
      <c r="F31" s="22"/>
    </row>
    <row r="32" ht="15">
      <c r="A32" t="s">
        <v>36</v>
      </c>
    </row>
    <row r="33" spans="1:3" ht="15">
      <c r="A33" t="s">
        <v>32</v>
      </c>
      <c r="B33" s="13">
        <f>B25</f>
        <v>467.4147914448075</v>
      </c>
      <c r="C33" t="s">
        <v>0</v>
      </c>
    </row>
    <row r="34" spans="1:3" ht="15">
      <c r="A34" t="s">
        <v>33</v>
      </c>
      <c r="B34" s="14">
        <f>B26</f>
        <v>402.69582032168034</v>
      </c>
      <c r="C34" t="s">
        <v>0</v>
      </c>
    </row>
    <row r="35" spans="1:6" ht="15">
      <c r="A35" t="s">
        <v>34</v>
      </c>
      <c r="F35" s="1" t="s">
        <v>37</v>
      </c>
    </row>
    <row r="36" spans="1:3" ht="15">
      <c r="A36" t="s">
        <v>35</v>
      </c>
      <c r="B36" s="12">
        <f>B29</f>
        <v>25.03130028006728</v>
      </c>
      <c r="C36" t="s">
        <v>2</v>
      </c>
    </row>
    <row r="39" ht="15"/>
    <row r="40" ht="15"/>
    <row r="41" ht="15"/>
    <row r="42" ht="15"/>
    <row r="43" ht="15"/>
    <row r="44" ht="15"/>
    <row r="45" ht="15"/>
    <row r="46" ht="15"/>
    <row r="47" ht="15"/>
    <row r="48" ht="15"/>
  </sheetData>
  <sheetProtection/>
  <hyperlinks>
    <hyperlink ref="F1" r:id="rId1" display="www.wp.thyzoon.fr"/>
  </hyperlinks>
  <printOptions/>
  <pageMargins left="0.25" right="0.25" top="0.75" bottom="0.75" header="0.3" footer="0.3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Thierry</cp:lastModifiedBy>
  <dcterms:created xsi:type="dcterms:W3CDTF">2012-05-07T05:58:06Z</dcterms:created>
  <dcterms:modified xsi:type="dcterms:W3CDTF">2021-02-14T09:54:21Z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